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485" windowWidth="15405" windowHeight="9045" activeTab="0"/>
  </bookViews>
  <sheets>
    <sheet name="Warrants" sheetId="1" r:id="rId1"/>
  </sheets>
  <definedNames>
    <definedName name="ExternalData_1695" localSheetId="0">'Warrants'!$I$9:$I$10</definedName>
    <definedName name="ExternalData_1696" localSheetId="0">'Warrants'!$I$10:$I$11</definedName>
    <definedName name="ExternalData_1697" localSheetId="0">'Warrants'!$I$11:$I$12</definedName>
    <definedName name="ExternalData_1698" localSheetId="0">'Warrants'!$I$12:$I$13</definedName>
    <definedName name="ExternalData_1699" localSheetId="0">'Warrants'!$I$13:$I$14</definedName>
    <definedName name="ExternalData_1700" localSheetId="0">'Warrants'!$I$14:$I$15</definedName>
    <definedName name="ExternalData_1701" localSheetId="0">'Warrants'!$I$15:$I$16</definedName>
    <definedName name="ExternalData_1702" localSheetId="0">'Warrants'!$I$16:$I$17</definedName>
    <definedName name="ExternalData_1703" localSheetId="0">'Warrants'!$I$17:$I$18</definedName>
    <definedName name="ExternalData_1704" localSheetId="0">'Warrants'!$I$18:$I$19</definedName>
    <definedName name="ExternalData_1705" localSheetId="0">'Warrants'!$I$19:$I$20</definedName>
    <definedName name="ExternalData_1706" localSheetId="0">'Warrants'!$I$20:$I$21</definedName>
    <definedName name="ExternalData_1707" localSheetId="0">'Warrants'!$I$21:$I$22</definedName>
    <definedName name="ExternalData_1708" localSheetId="0">'Warrants'!$I$22:$I$23</definedName>
    <definedName name="ExternalData_1709" localSheetId="0">'Warrants'!$I$23:$I$24</definedName>
    <definedName name="ExternalData_1710" localSheetId="0">'Warrants'!$I$24:$I$25</definedName>
    <definedName name="ExternalData_1711" localSheetId="0">'Warrants'!$I$25:$I$26</definedName>
    <definedName name="ExternalData_1712" localSheetId="0">'Warrants'!$I$26:$I$27</definedName>
    <definedName name="ExternalData_1713" localSheetId="0">'Warrants'!$I$27:$I$28</definedName>
    <definedName name="ExternalData_1714" localSheetId="0">'Warrants'!$I$28:$I$29</definedName>
    <definedName name="ExternalData_1715" localSheetId="0">'Warrants'!$I$29:$I$30</definedName>
    <definedName name="ExternalData_1716" localSheetId="0">'Warrants'!$I$30:$I$31</definedName>
    <definedName name="ExternalData_1717" localSheetId="0">'Warrants'!$I$31:$I$32</definedName>
    <definedName name="ExternalData_1718" localSheetId="0">'Warrants'!$I$32:$I$33</definedName>
    <definedName name="ExternalData_1719" localSheetId="0">'Warrants'!$I$33:$I$34</definedName>
    <definedName name="ExternalData_1720" localSheetId="0">'Warrants'!$I$34:$I$35</definedName>
    <definedName name="ExternalData_1721" localSheetId="0">'Warrants'!$I$35:$I$36</definedName>
    <definedName name="ExternalData_1722" localSheetId="0">'Warrants'!$I$36:$I$37</definedName>
    <definedName name="ExternalData_1723" localSheetId="0">'Warrants'!$I$37:$I$38</definedName>
    <definedName name="ExternalData_1724" localSheetId="0">'Warrants'!$I$38:$I$39</definedName>
  </definedNames>
  <calcPr fullCalcOnLoad="1"/>
</workbook>
</file>

<file path=xl/sharedStrings.xml><?xml version="1.0" encoding="utf-8"?>
<sst xmlns="http://schemas.openxmlformats.org/spreadsheetml/2006/main" count="153" uniqueCount="123">
  <si>
    <t>Warrant name</t>
  </si>
  <si>
    <t>Shs/Wt</t>
  </si>
  <si>
    <t>Exercise Price</t>
  </si>
  <si>
    <t>Expiry</t>
  </si>
  <si>
    <t>Date:</t>
  </si>
  <si>
    <t>Intrinsic Value</t>
  </si>
  <si>
    <t>Parity Ratio</t>
  </si>
  <si>
    <t>Time Value</t>
  </si>
  <si>
    <t>Premium(%)</t>
  </si>
  <si>
    <t>Gearing</t>
  </si>
  <si>
    <t>Implied-Gearing</t>
  </si>
  <si>
    <t>Break-even</t>
  </si>
  <si>
    <t>CFP</t>
  </si>
  <si>
    <t>Do not alter columns 1 - 8, otherwise the functions may not work properly</t>
  </si>
  <si>
    <t>Rows highlighted in RED indicate that there is missing information between columns E - I (and this will lead to inaccurate calculations)</t>
  </si>
  <si>
    <t>To add a new warrant, just add the details below the the last entry on this sheet, and it will be picked up when you next update</t>
  </si>
  <si>
    <t>TIDM</t>
  </si>
  <si>
    <t>Stock</t>
  </si>
  <si>
    <t>-- PRICES --</t>
  </si>
  <si>
    <t>-- CALCULATIONS --</t>
  </si>
  <si>
    <t>Maturity(Yrs)</t>
  </si>
  <si>
    <t>Warrant</t>
  </si>
  <si>
    <t>Yes</t>
  </si>
  <si>
    <t>IT ?</t>
  </si>
  <si>
    <t>No</t>
  </si>
  <si>
    <t>NOTES</t>
  </si>
  <si>
    <t>Share Price</t>
  </si>
  <si>
    <t>Warrant Price</t>
  </si>
  <si>
    <t>Warrant Analysis Spreasheet</t>
  </si>
  <si>
    <t>WORLDWIDE HEALTHCARE TRUST PLC</t>
  </si>
  <si>
    <t>ABERDEEN ASIAN INCOME FUND LTD</t>
  </si>
  <si>
    <t>JPMORGAN EMERGING MARKETS INVESTMENT TRUST PLC</t>
  </si>
  <si>
    <t>JPMORGAN INDIAN INVESTMENT TRUST PLC</t>
  </si>
  <si>
    <t>PERPETUAL INCOME AND GROWTH INVESTMENT TRUST PLC</t>
  </si>
  <si>
    <t>ARTEMIS ALPHA TRUST PLC</t>
  </si>
  <si>
    <t>BARCLAYS PLC</t>
  </si>
  <si>
    <t>HG CAPITAL TRUST PLC</t>
  </si>
  <si>
    <t>STANDARD LIFE EQUITY INCOME TRUST PLC</t>
  </si>
  <si>
    <t>PHOENIX GROUP HOLDINGS</t>
  </si>
  <si>
    <t>POLAR CAPITAL GLOBAL HEALTHCARE GROWTH &amp; INCOME TRUST PLC</t>
  </si>
  <si>
    <t>JP MORGAN ASIAN INVESTMENT TRUST PLC</t>
  </si>
  <si>
    <t>HENDERSON INTERNATIONAL INCOME TRUST PLC</t>
  </si>
  <si>
    <t>ABERDEEN LATIN AMERICAN INCOME FUND LTD</t>
  </si>
  <si>
    <t>POLAR CAPITAL TECHNOLOGY TRUST PLC</t>
  </si>
  <si>
    <t>FIDELITY ASIAN VALUES PLC</t>
  </si>
  <si>
    <t>JPMORGAN JAPAN SMALLER COMPANIES TRUST PLC</t>
  </si>
  <si>
    <t>JPMORGAN BRAZIL INVESTMENT TRUST PLC</t>
  </si>
  <si>
    <t>WORLD TRUST FUND</t>
  </si>
  <si>
    <t>BAKER STEEL RESOURCES TRUST LTD</t>
  </si>
  <si>
    <t>EASTERN EUROPEAN TRUST PLC</t>
  </si>
  <si>
    <t>JP MORGAN CHINESE INVESTMENT TRUST PLC</t>
  </si>
  <si>
    <t>HENDERSON OPPORTUNITIES TRUST PLC</t>
  </si>
  <si>
    <t>IMPAX ASIAN ENVIRONMENTAL MARKETS PLC</t>
  </si>
  <si>
    <t>MARWYN MANAGEMENT PARTNERS PLC</t>
  </si>
  <si>
    <t>FIDELITY JAPANESE VALUES PLC</t>
  </si>
  <si>
    <t>INVISTA EUROPEAN REAL ESTATE TRUST SICAF</t>
  </si>
  <si>
    <t>BLACKROCK NEW ENERGY INVESTMENT TRUST PLC</t>
  </si>
  <si>
    <t>J.P. MORGAN PRIVATE EQUITY LIMITED</t>
  </si>
  <si>
    <t>MMP,L</t>
  </si>
  <si>
    <t>NEW CITY ENERGY</t>
  </si>
  <si>
    <t>JP Morgan Brazil Investment Trust Shares can be converted at any time</t>
  </si>
  <si>
    <t>World Trust Fund is listed in US Dollars</t>
  </si>
  <si>
    <t xml:space="preserve"> </t>
  </si>
  <si>
    <t>WWH</t>
  </si>
  <si>
    <t>WWHS</t>
  </si>
  <si>
    <t>AAIF</t>
  </si>
  <si>
    <t>AAIW</t>
  </si>
  <si>
    <t>JMG</t>
  </si>
  <si>
    <t>JMGS</t>
  </si>
  <si>
    <t>JII</t>
  </si>
  <si>
    <t>JIIS</t>
  </si>
  <si>
    <t>PLI</t>
  </si>
  <si>
    <t>PLIS</t>
  </si>
  <si>
    <t>ATS</t>
  </si>
  <si>
    <t>ATSS</t>
  </si>
  <si>
    <t>BARW</t>
  </si>
  <si>
    <t>HGT</t>
  </si>
  <si>
    <t>HGTS</t>
  </si>
  <si>
    <t>SLET</t>
  </si>
  <si>
    <t>SLES</t>
  </si>
  <si>
    <t>PHNX</t>
  </si>
  <si>
    <t>PHNW</t>
  </si>
  <si>
    <t>PCGH</t>
  </si>
  <si>
    <t>PCGS</t>
  </si>
  <si>
    <t>JAI</t>
  </si>
  <si>
    <t>JAIS</t>
  </si>
  <si>
    <t>HINT</t>
  </si>
  <si>
    <t>HINS</t>
  </si>
  <si>
    <t>ALAS</t>
  </si>
  <si>
    <t>PCT</t>
  </si>
  <si>
    <t>PCTS</t>
  </si>
  <si>
    <t>FAS</t>
  </si>
  <si>
    <t>FASS</t>
  </si>
  <si>
    <t>JPS</t>
  </si>
  <si>
    <t>JPSS</t>
  </si>
  <si>
    <t>JPB</t>
  </si>
  <si>
    <t>JPBS</t>
  </si>
  <si>
    <t>WTR</t>
  </si>
  <si>
    <t>WTRW</t>
  </si>
  <si>
    <t>BSRT</t>
  </si>
  <si>
    <t>BSRW</t>
  </si>
  <si>
    <t>EST</t>
  </si>
  <si>
    <t>ESTS</t>
  </si>
  <si>
    <t>JMC</t>
  </si>
  <si>
    <t>JMCS</t>
  </si>
  <si>
    <t>HOT</t>
  </si>
  <si>
    <t>HOTS</t>
  </si>
  <si>
    <t>IAEM</t>
  </si>
  <si>
    <t>IAES</t>
  </si>
  <si>
    <t>MMPW</t>
  </si>
  <si>
    <t>FJV</t>
  </si>
  <si>
    <t>FJVS</t>
  </si>
  <si>
    <t>IERE</t>
  </si>
  <si>
    <t>IERW</t>
  </si>
  <si>
    <t>BRN</t>
  </si>
  <si>
    <t>BRNS</t>
  </si>
  <si>
    <t>JPEL</t>
  </si>
  <si>
    <t>JPWW</t>
  </si>
  <si>
    <t>NCE</t>
  </si>
  <si>
    <t>NCAE</t>
  </si>
  <si>
    <t>BARC</t>
  </si>
  <si>
    <t>ALAI</t>
  </si>
  <si>
    <t>Marwyn Partners Warrants have strict conditions - you must own the main shares to exercise the warrants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</si>
</sst>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d\-mmm\-yyyy"/>
    <numFmt numFmtId="175" formatCode="mmm\-yyyy"/>
    <numFmt numFmtId="176" formatCode="[$-809]dd\ mmmm\ yyyy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trike/>
      <sz val="14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60029125213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35" borderId="10" xfId="0" applyNumberFormat="1" applyFill="1" applyBorder="1" applyAlignment="1">
      <alignment/>
    </xf>
    <xf numFmtId="170" fontId="0" fillId="35" borderId="10" xfId="0" applyNumberFormat="1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7" borderId="10" xfId="0" applyFill="1" applyBorder="1" applyAlignment="1" quotePrefix="1">
      <alignment wrapText="1"/>
    </xf>
    <xf numFmtId="0" fontId="0" fillId="37" borderId="10" xfId="0" applyFill="1" applyBorder="1" applyAlignment="1">
      <alignment wrapText="1"/>
    </xf>
    <xf numFmtId="0" fontId="0" fillId="38" borderId="10" xfId="0" applyFill="1" applyBorder="1" applyAlignment="1" quotePrefix="1">
      <alignment wrapText="1"/>
    </xf>
    <xf numFmtId="0" fontId="0" fillId="38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right" wrapText="1"/>
    </xf>
    <xf numFmtId="0" fontId="3" fillId="37" borderId="10" xfId="0" applyFont="1" applyFill="1" applyBorder="1" applyAlignment="1">
      <alignment horizontal="right" wrapText="1"/>
    </xf>
    <xf numFmtId="0" fontId="3" fillId="38" borderId="10" xfId="0" applyFont="1" applyFill="1" applyBorder="1" applyAlignment="1">
      <alignment horizontal="right" wrapText="1"/>
    </xf>
    <xf numFmtId="0" fontId="3" fillId="0" borderId="10" xfId="0" applyFont="1" applyBorder="1" applyAlignment="1">
      <alignment wrapText="1"/>
    </xf>
    <xf numFmtId="1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38" borderId="11" xfId="0" applyFill="1" applyBorder="1" applyAlignment="1">
      <alignment wrapText="1"/>
    </xf>
    <xf numFmtId="0" fontId="3" fillId="38" borderId="11" xfId="0" applyFont="1" applyFill="1" applyBorder="1" applyAlignment="1">
      <alignment horizontal="right" wrapText="1"/>
    </xf>
    <xf numFmtId="170" fontId="0" fillId="35" borderId="11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170" fontId="0" fillId="35" borderId="10" xfId="0" applyNumberFormat="1" applyFont="1" applyFill="1" applyBorder="1" applyAlignment="1">
      <alignment/>
    </xf>
    <xf numFmtId="170" fontId="0" fillId="35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14" fontId="0" fillId="34" borderId="0" xfId="0" applyNumberFormat="1" applyFill="1" applyAlignment="1">
      <alignment wrapText="1"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 horizontal="right"/>
    </xf>
    <xf numFmtId="2" fontId="0" fillId="22" borderId="10" xfId="0" applyNumberFormat="1" applyFill="1" applyBorder="1" applyAlignment="1">
      <alignment/>
    </xf>
    <xf numFmtId="170" fontId="0" fillId="22" borderId="10" xfId="0" applyNumberFormat="1" applyFill="1" applyBorder="1" applyAlignment="1">
      <alignment/>
    </xf>
    <xf numFmtId="2" fontId="0" fillId="22" borderId="12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40" borderId="10" xfId="0" applyFill="1" applyBorder="1" applyAlignment="1">
      <alignment/>
    </xf>
    <xf numFmtId="0" fontId="0" fillId="40" borderId="10" xfId="0" applyNumberFormat="1" applyFont="1" applyFill="1" applyBorder="1" applyAlignment="1" applyProtection="1">
      <alignment/>
      <protection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48"/>
  <sheetViews>
    <sheetView tabSelected="1" zoomScalePageLayoutView="0" workbookViewId="0" topLeftCell="A1">
      <selection activeCell="F38" sqref="F9:F38"/>
    </sheetView>
  </sheetViews>
  <sheetFormatPr defaultColWidth="8.8515625" defaultRowHeight="12.75"/>
  <cols>
    <col min="1" max="3" width="9.28125" style="0" customWidth="1"/>
    <col min="4" max="4" width="37.28125" style="22" customWidth="1"/>
    <col min="5" max="5" width="6.8515625" style="0" customWidth="1"/>
    <col min="6" max="6" width="10.140625" style="0" bestFit="1" customWidth="1"/>
    <col min="7" max="7" width="12.8515625" style="0" customWidth="1"/>
    <col min="8" max="9" width="10.7109375" style="0" customWidth="1"/>
    <col min="10" max="10" width="8.421875" style="0" customWidth="1"/>
    <col min="11" max="17" width="8.8515625" style="0" customWidth="1"/>
    <col min="18" max="18" width="16.7109375" style="0" customWidth="1"/>
    <col min="19" max="97" width="9.140625" style="21" customWidth="1"/>
  </cols>
  <sheetData>
    <row r="1" spans="1:97" s="1" customFormat="1" ht="18">
      <c r="A1" s="2" t="s">
        <v>28</v>
      </c>
      <c r="B1" s="2"/>
      <c r="C1" s="2"/>
      <c r="D1" s="23"/>
      <c r="E1" s="41" t="s">
        <v>13</v>
      </c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</row>
    <row r="2" spans="1:97" s="1" customFormat="1" ht="18">
      <c r="A2" s="2"/>
      <c r="B2" s="2"/>
      <c r="C2" s="2"/>
      <c r="D2" s="23"/>
      <c r="E2" s="40" t="s">
        <v>14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</row>
    <row r="3" spans="1:97" s="1" customFormat="1" ht="18">
      <c r="A3" s="2"/>
      <c r="B3" s="2"/>
      <c r="C3" s="2"/>
      <c r="D3" s="23"/>
      <c r="E3" s="41" t="s">
        <v>15</v>
      </c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</row>
    <row r="4" spans="1:97" s="4" customFormat="1" ht="12.75">
      <c r="A4" s="3"/>
      <c r="B4" s="3"/>
      <c r="C4" s="3"/>
      <c r="D4" s="24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</row>
    <row r="5" spans="1:4" ht="12.75">
      <c r="A5" s="4" t="s">
        <v>4</v>
      </c>
      <c r="B5" s="4"/>
      <c r="C5" s="4"/>
      <c r="D5" s="42">
        <f ca="1">NOW()</f>
        <v>41265.597125810185</v>
      </c>
    </row>
    <row r="7" spans="1:97" s="14" customFormat="1" ht="51">
      <c r="A7" s="9" t="s">
        <v>17</v>
      </c>
      <c r="B7" s="9" t="s">
        <v>21</v>
      </c>
      <c r="C7" s="9"/>
      <c r="D7" s="9"/>
      <c r="E7" s="9"/>
      <c r="F7" s="9"/>
      <c r="G7" s="9"/>
      <c r="H7" s="10" t="s">
        <v>18</v>
      </c>
      <c r="I7" s="11"/>
      <c r="J7" s="12" t="s">
        <v>19</v>
      </c>
      <c r="K7" s="13"/>
      <c r="L7" s="13"/>
      <c r="M7" s="13"/>
      <c r="N7" s="13"/>
      <c r="O7" s="13"/>
      <c r="P7" s="13"/>
      <c r="Q7" s="13"/>
      <c r="R7" s="27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</row>
    <row r="8" spans="1:97" s="19" customFormat="1" ht="25.5">
      <c r="A8" s="15" t="s">
        <v>16</v>
      </c>
      <c r="B8" s="15" t="s">
        <v>16</v>
      </c>
      <c r="C8" s="15" t="s">
        <v>23</v>
      </c>
      <c r="D8" s="15" t="s">
        <v>0</v>
      </c>
      <c r="E8" s="16" t="s">
        <v>1</v>
      </c>
      <c r="F8" s="16" t="s">
        <v>2</v>
      </c>
      <c r="G8" s="16" t="s">
        <v>3</v>
      </c>
      <c r="H8" s="17" t="s">
        <v>26</v>
      </c>
      <c r="I8" s="17" t="s">
        <v>27</v>
      </c>
      <c r="J8" s="18" t="s">
        <v>20</v>
      </c>
      <c r="K8" s="18" t="s">
        <v>5</v>
      </c>
      <c r="L8" s="18" t="s">
        <v>6</v>
      </c>
      <c r="M8" s="18" t="s">
        <v>7</v>
      </c>
      <c r="N8" s="18" t="s">
        <v>8</v>
      </c>
      <c r="O8" s="18" t="s">
        <v>9</v>
      </c>
      <c r="P8" s="18" t="s">
        <v>10</v>
      </c>
      <c r="Q8" s="18" t="s">
        <v>11</v>
      </c>
      <c r="R8" s="28" t="s">
        <v>12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</row>
    <row r="9" spans="1:97" s="39" customFormat="1" ht="12.75">
      <c r="A9" s="57" t="s">
        <v>63</v>
      </c>
      <c r="B9" s="58" t="s">
        <v>64</v>
      </c>
      <c r="C9" s="34" t="s">
        <v>22</v>
      </c>
      <c r="D9" s="45" t="s">
        <v>29</v>
      </c>
      <c r="E9" s="35">
        <v>1</v>
      </c>
      <c r="F9" s="62">
        <v>699</v>
      </c>
      <c r="G9" s="48">
        <v>41820</v>
      </c>
      <c r="H9" s="62">
        <v>845</v>
      </c>
      <c r="I9" s="63">
        <v>188</v>
      </c>
      <c r="J9" s="36">
        <f aca="true" t="shared" si="0" ref="J9:J18">(G9-$D$5)/365</f>
        <v>1.5189119840816838</v>
      </c>
      <c r="K9" s="36">
        <f aca="true" t="shared" si="1" ref="K9:K18">IF(H9-F9&gt;0,H9-F9,0)</f>
        <v>146</v>
      </c>
      <c r="L9" s="37">
        <f aca="true" t="shared" si="2" ref="L9:L18">H9/F9</f>
        <v>1.2088698140200287</v>
      </c>
      <c r="M9" s="36">
        <f aca="true" t="shared" si="3" ref="M9:M18">I9-K9</f>
        <v>42</v>
      </c>
      <c r="N9" s="37">
        <f aca="true" t="shared" si="4" ref="N9:N18">100*((I9+F9)-H9)/H9</f>
        <v>4.970414201183432</v>
      </c>
      <c r="O9" s="37">
        <f aca="true" t="shared" si="5" ref="O9:O18">H9/I9</f>
        <v>4.49468085106383</v>
      </c>
      <c r="P9" s="37">
        <f aca="true" t="shared" si="6" ref="P9:P18">((2*L9-1)/(I9/F9))-1</f>
        <v>4.271276595744681</v>
      </c>
      <c r="Q9" s="37">
        <f aca="true" t="shared" si="7" ref="Q9:Q18">100*(((I9+F9)/H9)^(1/J9)-1)</f>
        <v>3.2451685840181765</v>
      </c>
      <c r="R9" s="38">
        <f aca="true" t="shared" si="8" ref="R9:R18">100*(((F9/(H9-I9))^(1/J9)-1))</f>
        <v>4.164040577822559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</row>
    <row r="10" spans="1:97" s="6" customFormat="1" ht="12.75">
      <c r="A10" s="57" t="s">
        <v>65</v>
      </c>
      <c r="B10" s="58" t="s">
        <v>66</v>
      </c>
      <c r="C10" s="21" t="s">
        <v>22</v>
      </c>
      <c r="D10" s="45" t="s">
        <v>30</v>
      </c>
      <c r="E10">
        <v>1</v>
      </c>
      <c r="F10" s="26">
        <v>120</v>
      </c>
      <c r="G10" s="5">
        <v>41425</v>
      </c>
      <c r="H10" s="26">
        <v>221.5</v>
      </c>
      <c r="I10" s="63">
        <v>95</v>
      </c>
      <c r="J10" s="7">
        <f t="shared" si="0"/>
        <v>0.43672020325976607</v>
      </c>
      <c r="K10" s="7">
        <f t="shared" si="1"/>
        <v>101.5</v>
      </c>
      <c r="L10" s="8">
        <f t="shared" si="2"/>
        <v>1.8458333333333334</v>
      </c>
      <c r="M10" s="7">
        <f t="shared" si="3"/>
        <v>-6.5</v>
      </c>
      <c r="N10" s="8">
        <f t="shared" si="4"/>
        <v>-2.9345372460496613</v>
      </c>
      <c r="O10" s="8">
        <f t="shared" si="5"/>
        <v>2.331578947368421</v>
      </c>
      <c r="P10" s="8">
        <f t="shared" si="6"/>
        <v>2.4000000000000004</v>
      </c>
      <c r="Q10" s="8">
        <f t="shared" si="7"/>
        <v>-6.5926880630133855</v>
      </c>
      <c r="R10" s="29">
        <f t="shared" si="8"/>
        <v>-11.377819240391718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</row>
    <row r="11" spans="1:97" s="6" customFormat="1" ht="12.75">
      <c r="A11" s="57" t="s">
        <v>67</v>
      </c>
      <c r="B11" s="58" t="s">
        <v>68</v>
      </c>
      <c r="C11" s="21" t="s">
        <v>22</v>
      </c>
      <c r="D11" s="45" t="s">
        <v>31</v>
      </c>
      <c r="E11">
        <v>1</v>
      </c>
      <c r="F11" s="26">
        <v>543</v>
      </c>
      <c r="G11" s="5">
        <v>41851</v>
      </c>
      <c r="H11" s="26">
        <v>579.5</v>
      </c>
      <c r="I11" s="63">
        <v>93</v>
      </c>
      <c r="J11" s="7">
        <f t="shared" si="0"/>
        <v>1.6038434909309989</v>
      </c>
      <c r="K11" s="7">
        <f t="shared" si="1"/>
        <v>36.5</v>
      </c>
      <c r="L11" s="8">
        <f t="shared" si="2"/>
        <v>1.067219152854512</v>
      </c>
      <c r="M11" s="7">
        <f t="shared" si="3"/>
        <v>56.5</v>
      </c>
      <c r="N11" s="8">
        <f t="shared" si="4"/>
        <v>9.749784296807594</v>
      </c>
      <c r="O11" s="8">
        <f t="shared" si="5"/>
        <v>6.231182795698925</v>
      </c>
      <c r="P11" s="8">
        <f t="shared" si="6"/>
        <v>5.623655913978496</v>
      </c>
      <c r="Q11" s="8">
        <f t="shared" si="7"/>
        <v>5.9721588598341535</v>
      </c>
      <c r="R11" s="29">
        <f t="shared" si="8"/>
        <v>7.090672727988645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</row>
    <row r="12" spans="1:97" s="6" customFormat="1" ht="12.75">
      <c r="A12" s="57" t="s">
        <v>69</v>
      </c>
      <c r="B12" s="58" t="s">
        <v>70</v>
      </c>
      <c r="C12" t="s">
        <v>22</v>
      </c>
      <c r="D12" s="45" t="s">
        <v>32</v>
      </c>
      <c r="E12">
        <v>1</v>
      </c>
      <c r="F12" s="26">
        <v>291</v>
      </c>
      <c r="G12" s="5">
        <v>41641</v>
      </c>
      <c r="H12" s="26">
        <v>369.8</v>
      </c>
      <c r="I12" s="63">
        <v>74.3</v>
      </c>
      <c r="J12" s="7">
        <f t="shared" si="0"/>
        <v>1.0285010251775744</v>
      </c>
      <c r="K12" s="7">
        <f t="shared" si="1"/>
        <v>78.80000000000001</v>
      </c>
      <c r="L12" s="8">
        <f t="shared" si="2"/>
        <v>1.270790378006873</v>
      </c>
      <c r="M12" s="7">
        <f t="shared" si="3"/>
        <v>-4.500000000000014</v>
      </c>
      <c r="N12" s="8">
        <f t="shared" si="4"/>
        <v>-1.216873985938345</v>
      </c>
      <c r="O12" s="8">
        <f t="shared" si="5"/>
        <v>4.977119784656797</v>
      </c>
      <c r="P12" s="8">
        <f t="shared" si="6"/>
        <v>5.037685060565278</v>
      </c>
      <c r="Q12" s="8">
        <f t="shared" si="7"/>
        <v>-1.1833532375935096</v>
      </c>
      <c r="R12" s="29">
        <f t="shared" si="8"/>
        <v>-1.4809568587554667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</row>
    <row r="13" spans="1:97" s="6" customFormat="1" ht="12.75">
      <c r="A13" s="57" t="s">
        <v>71</v>
      </c>
      <c r="B13" s="58" t="s">
        <v>72</v>
      </c>
      <c r="C13" s="21" t="s">
        <v>22</v>
      </c>
      <c r="D13" s="45" t="s">
        <v>33</v>
      </c>
      <c r="E13">
        <v>1</v>
      </c>
      <c r="F13" s="26">
        <v>218.9</v>
      </c>
      <c r="G13" s="5">
        <v>41517</v>
      </c>
      <c r="H13" s="26">
        <v>286</v>
      </c>
      <c r="I13" s="63">
        <v>59.24</v>
      </c>
      <c r="J13" s="7">
        <f t="shared" si="0"/>
        <v>0.688774997780314</v>
      </c>
      <c r="K13" s="7">
        <f t="shared" si="1"/>
        <v>67.1</v>
      </c>
      <c r="L13" s="8">
        <f t="shared" si="2"/>
        <v>1.3065326633165828</v>
      </c>
      <c r="M13" s="7">
        <f t="shared" si="3"/>
        <v>-7.859999999999992</v>
      </c>
      <c r="N13" s="8">
        <f t="shared" si="4"/>
        <v>-2.7482517482517532</v>
      </c>
      <c r="O13" s="8">
        <f t="shared" si="5"/>
        <v>4.827819041188386</v>
      </c>
      <c r="P13" s="8">
        <f t="shared" si="6"/>
        <v>4.9604996623902755</v>
      </c>
      <c r="Q13" s="8">
        <f t="shared" si="7"/>
        <v>-3.965157234129202</v>
      </c>
      <c r="R13" s="29">
        <f t="shared" si="8"/>
        <v>-4.992778773758955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</row>
    <row r="14" spans="1:97" s="6" customFormat="1" ht="12.75">
      <c r="A14" s="57" t="s">
        <v>73</v>
      </c>
      <c r="B14" s="58" t="s">
        <v>74</v>
      </c>
      <c r="C14" s="21" t="s">
        <v>22</v>
      </c>
      <c r="D14" s="45" t="s">
        <v>34</v>
      </c>
      <c r="E14">
        <v>1</v>
      </c>
      <c r="F14" s="26">
        <v>345</v>
      </c>
      <c r="G14" s="5">
        <v>43100</v>
      </c>
      <c r="H14" s="26">
        <v>278</v>
      </c>
      <c r="I14" s="63">
        <v>50</v>
      </c>
      <c r="J14" s="7">
        <f t="shared" si="0"/>
        <v>5.025761299150177</v>
      </c>
      <c r="K14" s="7">
        <f t="shared" si="1"/>
        <v>0</v>
      </c>
      <c r="L14" s="8">
        <f t="shared" si="2"/>
        <v>0.8057971014492754</v>
      </c>
      <c r="M14" s="7">
        <f t="shared" si="3"/>
        <v>50</v>
      </c>
      <c r="N14" s="8">
        <f t="shared" si="4"/>
        <v>42.0863309352518</v>
      </c>
      <c r="O14" s="8">
        <f t="shared" si="5"/>
        <v>5.56</v>
      </c>
      <c r="P14" s="8">
        <f t="shared" si="6"/>
        <v>3.2200000000000006</v>
      </c>
      <c r="Q14" s="8">
        <f t="shared" si="7"/>
        <v>7.239324054644114</v>
      </c>
      <c r="R14" s="29">
        <f t="shared" si="8"/>
        <v>8.590651237171842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</row>
    <row r="15" spans="1:18" ht="12.75">
      <c r="A15" s="59" t="s">
        <v>120</v>
      </c>
      <c r="B15" s="58" t="s">
        <v>75</v>
      </c>
      <c r="C15" s="47" t="s">
        <v>24</v>
      </c>
      <c r="D15" s="45" t="s">
        <v>35</v>
      </c>
      <c r="E15">
        <v>1</v>
      </c>
      <c r="F15" s="26">
        <v>198</v>
      </c>
      <c r="G15" s="5">
        <v>41578</v>
      </c>
      <c r="H15" s="26">
        <v>263</v>
      </c>
      <c r="I15" s="63">
        <v>52.5</v>
      </c>
      <c r="J15" s="7">
        <f t="shared" si="0"/>
        <v>0.8558982854515469</v>
      </c>
      <c r="K15" s="7">
        <f t="shared" si="1"/>
        <v>65</v>
      </c>
      <c r="L15" s="8">
        <f t="shared" si="2"/>
        <v>1.3282828282828283</v>
      </c>
      <c r="M15" s="7">
        <f t="shared" si="3"/>
        <v>-12.5</v>
      </c>
      <c r="N15" s="8">
        <f t="shared" si="4"/>
        <v>-4.752851711026616</v>
      </c>
      <c r="O15" s="8">
        <f t="shared" si="5"/>
        <v>5.0095238095238095</v>
      </c>
      <c r="P15" s="8">
        <f t="shared" si="6"/>
        <v>5.247619047619048</v>
      </c>
      <c r="Q15" s="8">
        <f t="shared" si="7"/>
        <v>-5.530539504678078</v>
      </c>
      <c r="R15" s="29">
        <f t="shared" si="8"/>
        <v>-6.902753822529418</v>
      </c>
    </row>
    <row r="16" spans="1:18" ht="12.75">
      <c r="A16" s="57" t="s">
        <v>76</v>
      </c>
      <c r="B16" s="58" t="s">
        <v>77</v>
      </c>
      <c r="C16" t="s">
        <v>22</v>
      </c>
      <c r="D16" s="45" t="s">
        <v>36</v>
      </c>
      <c r="E16">
        <v>1</v>
      </c>
      <c r="F16" s="26">
        <v>950</v>
      </c>
      <c r="G16" s="5">
        <v>41425</v>
      </c>
      <c r="H16" s="26">
        <v>1010.9999</v>
      </c>
      <c r="I16" s="63">
        <v>37.69</v>
      </c>
      <c r="J16" s="7">
        <f t="shared" si="0"/>
        <v>0.43672020325976607</v>
      </c>
      <c r="K16" s="7">
        <f t="shared" si="1"/>
        <v>60.999900000000025</v>
      </c>
      <c r="L16" s="8">
        <f t="shared" si="2"/>
        <v>1.0642104210526315</v>
      </c>
      <c r="M16" s="7">
        <f t="shared" si="3"/>
        <v>-23.309900000000027</v>
      </c>
      <c r="N16" s="8">
        <f t="shared" si="4"/>
        <v>-2.3056283190532434</v>
      </c>
      <c r="O16" s="8">
        <f t="shared" si="5"/>
        <v>26.824088617670473</v>
      </c>
      <c r="P16" s="8">
        <f t="shared" si="6"/>
        <v>27.44255240116742</v>
      </c>
      <c r="Q16" s="8">
        <f t="shared" si="7"/>
        <v>-5.2010937598847455</v>
      </c>
      <c r="R16" s="29">
        <f t="shared" si="8"/>
        <v>-5.399355439883513</v>
      </c>
    </row>
    <row r="17" spans="1:18" ht="12.75">
      <c r="A17" s="57" t="s">
        <v>78</v>
      </c>
      <c r="B17" s="58" t="s">
        <v>79</v>
      </c>
      <c r="C17" t="s">
        <v>22</v>
      </c>
      <c r="D17" s="45" t="s">
        <v>37</v>
      </c>
      <c r="E17">
        <v>1</v>
      </c>
      <c r="F17" s="26">
        <v>320</v>
      </c>
      <c r="G17" s="5">
        <v>42735</v>
      </c>
      <c r="H17" s="26">
        <v>321</v>
      </c>
      <c r="I17" s="63">
        <v>31.01</v>
      </c>
      <c r="J17" s="7">
        <f t="shared" si="0"/>
        <v>4.025761299150177</v>
      </c>
      <c r="K17" s="7">
        <f t="shared" si="1"/>
        <v>1</v>
      </c>
      <c r="L17" s="8">
        <f t="shared" si="2"/>
        <v>1.003125</v>
      </c>
      <c r="M17" s="7">
        <f t="shared" si="3"/>
        <v>30.01</v>
      </c>
      <c r="N17" s="8">
        <f t="shared" si="4"/>
        <v>9.348909657320869</v>
      </c>
      <c r="O17" s="8">
        <f t="shared" si="5"/>
        <v>10.351499516285068</v>
      </c>
      <c r="P17" s="8">
        <f t="shared" si="6"/>
        <v>9.383747178329573</v>
      </c>
      <c r="Q17" s="8">
        <f t="shared" si="7"/>
        <v>2.2448682669565123</v>
      </c>
      <c r="R17" s="29">
        <f t="shared" si="8"/>
        <v>2.476272870407281</v>
      </c>
    </row>
    <row r="18" spans="1:18" ht="12.75">
      <c r="A18" s="57" t="s">
        <v>80</v>
      </c>
      <c r="B18" s="58" t="s">
        <v>81</v>
      </c>
      <c r="C18" s="21" t="s">
        <v>22</v>
      </c>
      <c r="D18" s="45" t="s">
        <v>38</v>
      </c>
      <c r="E18">
        <v>1</v>
      </c>
      <c r="F18" s="26">
        <v>1079</v>
      </c>
      <c r="G18" s="5">
        <v>41885</v>
      </c>
      <c r="H18" s="26">
        <v>545</v>
      </c>
      <c r="I18" s="63">
        <v>30</v>
      </c>
      <c r="J18" s="7">
        <f t="shared" si="0"/>
        <v>1.6969941758625058</v>
      </c>
      <c r="K18" s="7">
        <f t="shared" si="1"/>
        <v>0</v>
      </c>
      <c r="L18" s="8">
        <f t="shared" si="2"/>
        <v>0.505097312326228</v>
      </c>
      <c r="M18" s="7">
        <f t="shared" si="3"/>
        <v>30</v>
      </c>
      <c r="N18" s="8">
        <f t="shared" si="4"/>
        <v>103.4862385321101</v>
      </c>
      <c r="O18" s="8">
        <f t="shared" si="5"/>
        <v>18.166666666666668</v>
      </c>
      <c r="P18" s="8">
        <f t="shared" si="6"/>
        <v>-0.6333333333333319</v>
      </c>
      <c r="Q18" s="8">
        <f t="shared" si="7"/>
        <v>51.989179690980066</v>
      </c>
      <c r="R18" s="29">
        <f t="shared" si="8"/>
        <v>54.62660410888955</v>
      </c>
    </row>
    <row r="19" spans="1:18" ht="12.75">
      <c r="A19" s="60" t="s">
        <v>82</v>
      </c>
      <c r="B19" s="58" t="s">
        <v>83</v>
      </c>
      <c r="C19" s="21" t="s">
        <v>22</v>
      </c>
      <c r="D19" s="45" t="s">
        <v>39</v>
      </c>
      <c r="E19">
        <v>1</v>
      </c>
      <c r="F19" s="26">
        <v>100</v>
      </c>
      <c r="G19" s="5">
        <v>41670</v>
      </c>
      <c r="H19" s="26">
        <v>120.5</v>
      </c>
      <c r="I19" s="63">
        <v>17.25</v>
      </c>
      <c r="J19" s="7">
        <f>(G20-$D$5)/365</f>
        <v>1.266857189561136</v>
      </c>
      <c r="K19" s="7">
        <f>IF(H19-F20&gt;0,H19-F20,0)</f>
        <v>0</v>
      </c>
      <c r="L19" s="8">
        <f>H19/F20</f>
        <v>0.5935960591133005</v>
      </c>
      <c r="M19" s="7">
        <f aca="true" t="shared" si="9" ref="M19:M36">I19-K19</f>
        <v>17.25</v>
      </c>
      <c r="N19" s="8">
        <f>100*((I19+F20)-H19)/H19</f>
        <v>82.78008298755186</v>
      </c>
      <c r="O19" s="8">
        <f aca="true" t="shared" si="10" ref="O19:O36">H19/I19</f>
        <v>6.9855072463768115</v>
      </c>
      <c r="P19" s="8">
        <f>((2*L19-1)/(I19/F20))-1</f>
        <v>1.2028985507246377</v>
      </c>
      <c r="Q19" s="8">
        <f>100*(((I19+F20)/H19)^(1/J19)-1)</f>
        <v>60.97367222991643</v>
      </c>
      <c r="R19" s="29">
        <f>100*(((F20/(H19-I19))^(1/J19)-1))</f>
        <v>70.51372157112039</v>
      </c>
    </row>
    <row r="20" spans="1:18" ht="12.75">
      <c r="A20" s="57" t="s">
        <v>84</v>
      </c>
      <c r="B20" s="58" t="s">
        <v>85</v>
      </c>
      <c r="C20" s="21" t="s">
        <v>22</v>
      </c>
      <c r="D20" s="45" t="s">
        <v>40</v>
      </c>
      <c r="E20">
        <v>1</v>
      </c>
      <c r="F20" s="26">
        <v>203</v>
      </c>
      <c r="G20" s="5">
        <v>41728</v>
      </c>
      <c r="H20" s="26">
        <v>198</v>
      </c>
      <c r="I20" s="63">
        <v>13.01</v>
      </c>
      <c r="J20" s="7">
        <f>(G21-$D$5)/365</f>
        <v>1.688774997780314</v>
      </c>
      <c r="K20" s="7">
        <f>IF(H20-F21&gt;0,H20-F21,0)</f>
        <v>98</v>
      </c>
      <c r="L20" s="8">
        <f>H20/F21</f>
        <v>1.98</v>
      </c>
      <c r="M20" s="7">
        <f>I20-K20</f>
        <v>-84.99</v>
      </c>
      <c r="N20" s="8">
        <f>100*((I20+F21)-H20)/H20</f>
        <v>-42.92424242424242</v>
      </c>
      <c r="O20" s="8">
        <f>H20/I20</f>
        <v>15.219062259800154</v>
      </c>
      <c r="P20" s="8">
        <f>((2*L20-1)/(I20/F21))-1</f>
        <v>21.75172943889316</v>
      </c>
      <c r="Q20" s="8">
        <f>100*(((I20+F21)/H20)^(1/J20)-1)</f>
        <v>-28.25625625316166</v>
      </c>
      <c r="R20" s="29">
        <f>100*(((F21/(H20-I20))^(1/J20)-1))</f>
        <v>-30.528056903045563</v>
      </c>
    </row>
    <row r="21" spans="1:18" ht="12.75">
      <c r="A21" s="57" t="s">
        <v>86</v>
      </c>
      <c r="B21" s="58" t="s">
        <v>87</v>
      </c>
      <c r="C21" s="21" t="s">
        <v>22</v>
      </c>
      <c r="D21" s="45" t="s">
        <v>41</v>
      </c>
      <c r="E21">
        <v>1</v>
      </c>
      <c r="F21" s="26">
        <v>100</v>
      </c>
      <c r="G21" s="5">
        <v>41882</v>
      </c>
      <c r="H21" s="26">
        <v>103.679</v>
      </c>
      <c r="I21" s="63">
        <v>8.75</v>
      </c>
      <c r="J21" s="7">
        <f>(G22-$D$5)/365</f>
        <v>1.0230215731227799</v>
      </c>
      <c r="K21" s="7">
        <f>IF(H21-F22&gt;0,H21-F22,0)</f>
        <v>0</v>
      </c>
      <c r="L21" s="8">
        <f>H21/F22</f>
        <v>0.8639916666666667</v>
      </c>
      <c r="M21" s="7">
        <f>I21-K21</f>
        <v>8.75</v>
      </c>
      <c r="N21" s="8">
        <f>100*((I21+F22)-H21)/H21</f>
        <v>24.181367490041378</v>
      </c>
      <c r="O21" s="8">
        <f>H21/I21</f>
        <v>11.84902857142857</v>
      </c>
      <c r="P21" s="8">
        <f>((2*L21-1)/(I21/F22))-1</f>
        <v>8.98377142857143</v>
      </c>
      <c r="Q21" s="8">
        <f>100*(((I21+F22)/H21)^(1/J21)-1)</f>
        <v>23.57762326591939</v>
      </c>
      <c r="R21" s="29">
        <f>100*(((F22/(H21-I21))^(1/J21)-1))</f>
        <v>25.74533449680043</v>
      </c>
    </row>
    <row r="22" spans="1:18" ht="12.75">
      <c r="A22" s="57" t="s">
        <v>121</v>
      </c>
      <c r="B22" s="58" t="s">
        <v>88</v>
      </c>
      <c r="C22" s="21" t="s">
        <v>22</v>
      </c>
      <c r="D22" s="45" t="s">
        <v>42</v>
      </c>
      <c r="E22">
        <v>1</v>
      </c>
      <c r="F22" s="26">
        <v>120</v>
      </c>
      <c r="G22" s="5">
        <v>41639</v>
      </c>
      <c r="H22" s="26">
        <v>106.25</v>
      </c>
      <c r="I22" s="63">
        <v>9.8</v>
      </c>
      <c r="J22" s="7">
        <f>(G23-$D$5)/365</f>
        <v>1.351788696410451</v>
      </c>
      <c r="K22" s="7">
        <f>IF(H22-F23&gt;0,H22-F23,0)</f>
        <v>0</v>
      </c>
      <c r="L22" s="8">
        <f>H22/F23</f>
        <v>0.22228033472803346</v>
      </c>
      <c r="M22" s="7">
        <f>I22-K22</f>
        <v>9.8</v>
      </c>
      <c r="N22" s="8">
        <f>100*((I22+F23)-H22)/H22</f>
        <v>359.1058823529412</v>
      </c>
      <c r="O22" s="8">
        <f>H22/I22</f>
        <v>10.841836734693876</v>
      </c>
      <c r="P22" s="8">
        <f>((2*L22-1)/(I22/F23))-1</f>
        <v>-28.091836734693878</v>
      </c>
      <c r="Q22" s="8">
        <f>100*(((I22+F23)/H22)^(1/J22)-1)</f>
        <v>208.78560350241708</v>
      </c>
      <c r="R22" s="29">
        <f>100*(((F23/(H22-I22))^(1/J22)-1))</f>
        <v>226.75825637032116</v>
      </c>
    </row>
    <row r="23" spans="1:18" ht="12.75">
      <c r="A23" s="57" t="s">
        <v>89</v>
      </c>
      <c r="B23" s="58" t="s">
        <v>90</v>
      </c>
      <c r="C23" s="21" t="s">
        <v>22</v>
      </c>
      <c r="D23" s="45" t="s">
        <v>43</v>
      </c>
      <c r="E23">
        <v>1</v>
      </c>
      <c r="F23" s="26">
        <v>478</v>
      </c>
      <c r="G23" s="49">
        <v>41759</v>
      </c>
      <c r="H23" s="26">
        <v>361</v>
      </c>
      <c r="I23" s="63">
        <v>6.7</v>
      </c>
      <c r="J23" s="7">
        <f>(G23-$D$5)/365</f>
        <v>1.351788696410451</v>
      </c>
      <c r="K23" s="7">
        <f>IF(H23-F23&gt;0,H23-F23,0)</f>
        <v>0</v>
      </c>
      <c r="L23" s="8">
        <f>H23/F23</f>
        <v>0.7552301255230126</v>
      </c>
      <c r="M23" s="7">
        <f>I23-K23</f>
        <v>6.7</v>
      </c>
      <c r="N23" s="8">
        <f>100*((I23+F23)-H23)/H23</f>
        <v>34.26592797783933</v>
      </c>
      <c r="O23" s="8">
        <f>H23/I23</f>
        <v>53.88059701492537</v>
      </c>
      <c r="P23" s="8">
        <f>((2*L23-1)/(I23/F23))-1</f>
        <v>35.4179104477612</v>
      </c>
      <c r="Q23" s="8">
        <f>100*(((I23+F23)/H23)^(1/J23)-1)</f>
        <v>24.355233854354452</v>
      </c>
      <c r="R23" s="29">
        <f>100*(((F23/(H23-I23))^(1/J23)-1))</f>
        <v>24.7989276211505</v>
      </c>
    </row>
    <row r="24" spans="1:18" ht="12.75">
      <c r="A24" s="57" t="s">
        <v>91</v>
      </c>
      <c r="B24" s="58" t="s">
        <v>92</v>
      </c>
      <c r="C24" s="21" t="s">
        <v>22</v>
      </c>
      <c r="D24" s="45" t="s">
        <v>44</v>
      </c>
      <c r="E24">
        <v>1</v>
      </c>
      <c r="F24" s="26">
        <v>191</v>
      </c>
      <c r="G24" s="5">
        <v>41425</v>
      </c>
      <c r="H24" s="26">
        <v>189</v>
      </c>
      <c r="I24" s="63">
        <v>6.27</v>
      </c>
      <c r="J24" s="7">
        <f aca="true" t="shared" si="11" ref="J24:J36">(G24-$D$5)/365</f>
        <v>0.43672020325976607</v>
      </c>
      <c r="K24" s="7">
        <f aca="true" t="shared" si="12" ref="K24:K36">IF(H24-F24&gt;0,H24-F24,0)</f>
        <v>0</v>
      </c>
      <c r="L24" s="8">
        <f aca="true" t="shared" si="13" ref="L24:L36">H24/F24</f>
        <v>0.9895287958115183</v>
      </c>
      <c r="M24" s="7">
        <f t="shared" si="9"/>
        <v>6.27</v>
      </c>
      <c r="N24" s="8">
        <f aca="true" t="shared" si="14" ref="N24:N36">100*((I24+F24)-H24)/H24</f>
        <v>4.375661375661381</v>
      </c>
      <c r="O24" s="8">
        <f t="shared" si="10"/>
        <v>30.14354066985646</v>
      </c>
      <c r="P24" s="8">
        <f aca="true" t="shared" si="15" ref="P24:P36">((2*L24-1)/(I24/F24))-1</f>
        <v>28.824561403508774</v>
      </c>
      <c r="Q24" s="8">
        <f aca="true" t="shared" si="16" ref="Q24:Q36">100*(((I24+F24)/H24)^(1/J24)-1)</f>
        <v>10.30328811455088</v>
      </c>
      <c r="R24" s="29">
        <f aca="true" t="shared" si="17" ref="R24:R36">100*(((F24/(H24-I24))^(1/J24)-1))</f>
        <v>10.666943545368834</v>
      </c>
    </row>
    <row r="25" spans="1:18" ht="12.75">
      <c r="A25" s="57" t="s">
        <v>93</v>
      </c>
      <c r="B25" s="58" t="s">
        <v>94</v>
      </c>
      <c r="C25" t="s">
        <v>22</v>
      </c>
      <c r="D25" s="45" t="s">
        <v>45</v>
      </c>
      <c r="E25">
        <v>1</v>
      </c>
      <c r="F25" s="26">
        <v>174</v>
      </c>
      <c r="G25" s="5">
        <v>41729</v>
      </c>
      <c r="H25" s="26">
        <v>142</v>
      </c>
      <c r="I25" s="63">
        <v>6</v>
      </c>
      <c r="J25" s="7">
        <f t="shared" si="11"/>
        <v>1.2695969155885332</v>
      </c>
      <c r="K25" s="7">
        <f t="shared" si="12"/>
        <v>0</v>
      </c>
      <c r="L25" s="8">
        <f t="shared" si="13"/>
        <v>0.8160919540229885</v>
      </c>
      <c r="M25" s="7">
        <f t="shared" si="9"/>
        <v>6</v>
      </c>
      <c r="N25" s="8">
        <f t="shared" si="14"/>
        <v>26.760563380281692</v>
      </c>
      <c r="O25" s="8">
        <f t="shared" si="10"/>
        <v>23.666666666666668</v>
      </c>
      <c r="P25" s="8">
        <f t="shared" si="15"/>
        <v>17.333333333333332</v>
      </c>
      <c r="Q25" s="8">
        <f t="shared" si="16"/>
        <v>20.53568368399581</v>
      </c>
      <c r="R25" s="29">
        <f t="shared" si="17"/>
        <v>21.41905876398791</v>
      </c>
    </row>
    <row r="26" spans="1:18" ht="12.75">
      <c r="A26" s="57" t="s">
        <v>95</v>
      </c>
      <c r="B26" s="58" t="s">
        <v>96</v>
      </c>
      <c r="C26" s="21" t="s">
        <v>22</v>
      </c>
      <c r="D26" s="45" t="s">
        <v>46</v>
      </c>
      <c r="E26">
        <v>1</v>
      </c>
      <c r="F26" s="26">
        <v>100</v>
      </c>
      <c r="G26" s="5">
        <v>47848</v>
      </c>
      <c r="H26" s="26">
        <v>84.625</v>
      </c>
      <c r="I26" s="63">
        <v>6.2625</v>
      </c>
      <c r="J26" s="7">
        <f t="shared" si="11"/>
        <v>18.03398047723237</v>
      </c>
      <c r="K26" s="7">
        <f t="shared" si="12"/>
        <v>0</v>
      </c>
      <c r="L26" s="8">
        <f t="shared" si="13"/>
        <v>0.84625</v>
      </c>
      <c r="M26" s="7">
        <f t="shared" si="9"/>
        <v>6.2625</v>
      </c>
      <c r="N26" s="8">
        <f t="shared" si="14"/>
        <v>25.568685376661747</v>
      </c>
      <c r="O26" s="8">
        <f t="shared" si="10"/>
        <v>13.512974051896208</v>
      </c>
      <c r="P26" s="8">
        <f t="shared" si="15"/>
        <v>10.057884231536924</v>
      </c>
      <c r="Q26" s="8">
        <f t="shared" si="16"/>
        <v>1.2705240273567897</v>
      </c>
      <c r="R26" s="29">
        <f t="shared" si="17"/>
        <v>1.3612104875028175</v>
      </c>
    </row>
    <row r="27" spans="1:18" ht="12.75">
      <c r="A27" s="57" t="s">
        <v>97</v>
      </c>
      <c r="B27" s="58" t="s">
        <v>98</v>
      </c>
      <c r="C27" s="21" t="s">
        <v>22</v>
      </c>
      <c r="D27" s="45" t="s">
        <v>47</v>
      </c>
      <c r="E27">
        <v>1</v>
      </c>
      <c r="F27" s="26">
        <v>351</v>
      </c>
      <c r="G27" s="5">
        <v>41711</v>
      </c>
      <c r="H27" s="26">
        <v>191</v>
      </c>
      <c r="I27" s="63">
        <v>5.5</v>
      </c>
      <c r="J27" s="7">
        <f t="shared" si="11"/>
        <v>1.2202818470953825</v>
      </c>
      <c r="K27" s="7">
        <f t="shared" si="12"/>
        <v>0</v>
      </c>
      <c r="L27" s="8">
        <f t="shared" si="13"/>
        <v>0.5441595441595442</v>
      </c>
      <c r="M27" s="7">
        <f t="shared" si="9"/>
        <v>5.5</v>
      </c>
      <c r="N27" s="8">
        <f t="shared" si="14"/>
        <v>86.64921465968587</v>
      </c>
      <c r="O27" s="8">
        <f t="shared" si="10"/>
        <v>34.72727272727273</v>
      </c>
      <c r="P27" s="8">
        <f t="shared" si="15"/>
        <v>4.636363636363635</v>
      </c>
      <c r="Q27" s="8">
        <f t="shared" si="16"/>
        <v>66.76360908488262</v>
      </c>
      <c r="R27" s="29">
        <f t="shared" si="17"/>
        <v>68.64232621386606</v>
      </c>
    </row>
    <row r="28" spans="1:18" ht="12.75">
      <c r="A28" s="57" t="s">
        <v>99</v>
      </c>
      <c r="B28" s="58" t="s">
        <v>100</v>
      </c>
      <c r="C28" t="s">
        <v>22</v>
      </c>
      <c r="D28" s="45" t="s">
        <v>48</v>
      </c>
      <c r="E28">
        <v>1</v>
      </c>
      <c r="F28" s="26">
        <v>100</v>
      </c>
      <c r="G28" s="5">
        <v>41366</v>
      </c>
      <c r="H28" s="26">
        <v>84.734</v>
      </c>
      <c r="I28" s="63">
        <v>3</v>
      </c>
      <c r="J28" s="7">
        <f t="shared" si="11"/>
        <v>0.2750763676433277</v>
      </c>
      <c r="K28" s="7">
        <f t="shared" si="12"/>
        <v>0</v>
      </c>
      <c r="L28" s="8">
        <f t="shared" si="13"/>
        <v>0.84734</v>
      </c>
      <c r="M28" s="7">
        <f t="shared" si="9"/>
        <v>3</v>
      </c>
      <c r="N28" s="8">
        <f t="shared" si="14"/>
        <v>21.556872093846636</v>
      </c>
      <c r="O28" s="8">
        <f t="shared" si="10"/>
        <v>28.244666666666664</v>
      </c>
      <c r="P28" s="8">
        <f t="shared" si="15"/>
        <v>22.156</v>
      </c>
      <c r="Q28" s="8">
        <f t="shared" si="16"/>
        <v>103.33098371869495</v>
      </c>
      <c r="R28" s="29">
        <f t="shared" si="17"/>
        <v>108.18383714612949</v>
      </c>
    </row>
    <row r="29" spans="1:18" ht="12.75">
      <c r="A29" s="57" t="s">
        <v>101</v>
      </c>
      <c r="B29" s="58" t="s">
        <v>102</v>
      </c>
      <c r="C29" t="s">
        <v>22</v>
      </c>
      <c r="D29" s="45" t="s">
        <v>49</v>
      </c>
      <c r="E29">
        <v>1</v>
      </c>
      <c r="F29" s="26">
        <v>273</v>
      </c>
      <c r="G29" s="5">
        <v>41486</v>
      </c>
      <c r="H29" s="26">
        <v>253</v>
      </c>
      <c r="I29" s="63">
        <v>5</v>
      </c>
      <c r="J29" s="7">
        <f t="shared" si="11"/>
        <v>0.603843490930999</v>
      </c>
      <c r="K29" s="7">
        <f t="shared" si="12"/>
        <v>0</v>
      </c>
      <c r="L29" s="8">
        <f t="shared" si="13"/>
        <v>0.9267399267399268</v>
      </c>
      <c r="M29" s="7">
        <f t="shared" si="9"/>
        <v>5</v>
      </c>
      <c r="N29" s="8">
        <f t="shared" si="14"/>
        <v>9.881422924901186</v>
      </c>
      <c r="O29" s="8">
        <f t="shared" si="10"/>
        <v>50.6</v>
      </c>
      <c r="P29" s="8">
        <f t="shared" si="15"/>
        <v>45.6</v>
      </c>
      <c r="Q29" s="8">
        <f t="shared" si="16"/>
        <v>16.888822350965803</v>
      </c>
      <c r="R29" s="29">
        <f t="shared" si="17"/>
        <v>17.239994682792315</v>
      </c>
    </row>
    <row r="30" spans="1:18" ht="12.75">
      <c r="A30" s="57" t="s">
        <v>103</v>
      </c>
      <c r="B30" s="58" t="s">
        <v>104</v>
      </c>
      <c r="C30" t="s">
        <v>22</v>
      </c>
      <c r="D30" s="45" t="s">
        <v>50</v>
      </c>
      <c r="E30">
        <v>1</v>
      </c>
      <c r="F30" s="26">
        <v>168</v>
      </c>
      <c r="G30" s="5">
        <v>41409</v>
      </c>
      <c r="H30" s="26">
        <v>144</v>
      </c>
      <c r="I30" s="63">
        <v>1.25</v>
      </c>
      <c r="J30" s="7">
        <f t="shared" si="11"/>
        <v>0.3928845868214099</v>
      </c>
      <c r="K30" s="7">
        <f t="shared" si="12"/>
        <v>0</v>
      </c>
      <c r="L30" s="8">
        <f t="shared" si="13"/>
        <v>0.8571428571428571</v>
      </c>
      <c r="M30" s="7">
        <f t="shared" si="9"/>
        <v>1.25</v>
      </c>
      <c r="N30" s="8">
        <f t="shared" si="14"/>
        <v>17.53472222222222</v>
      </c>
      <c r="O30" s="8">
        <f t="shared" si="10"/>
        <v>115.2</v>
      </c>
      <c r="P30" s="8">
        <f t="shared" si="15"/>
        <v>94.99999999999999</v>
      </c>
      <c r="Q30" s="8">
        <f t="shared" si="16"/>
        <v>50.86634162799086</v>
      </c>
      <c r="R30" s="29">
        <f t="shared" si="17"/>
        <v>51.36849017236684</v>
      </c>
    </row>
    <row r="31" spans="1:18" ht="12.75">
      <c r="A31" s="57" t="s">
        <v>105</v>
      </c>
      <c r="B31" s="58" t="s">
        <v>106</v>
      </c>
      <c r="C31" t="s">
        <v>22</v>
      </c>
      <c r="D31" s="45" t="s">
        <v>51</v>
      </c>
      <c r="E31">
        <v>1</v>
      </c>
      <c r="F31" s="26">
        <v>936</v>
      </c>
      <c r="G31" s="5">
        <v>41686</v>
      </c>
      <c r="H31" s="26">
        <v>480</v>
      </c>
      <c r="I31" s="63">
        <v>2.6</v>
      </c>
      <c r="J31" s="7">
        <f t="shared" si="11"/>
        <v>1.151788696410451</v>
      </c>
      <c r="K31" s="7">
        <f t="shared" si="12"/>
        <v>0</v>
      </c>
      <c r="L31" s="8">
        <f t="shared" si="13"/>
        <v>0.5128205128205128</v>
      </c>
      <c r="M31" s="7">
        <f t="shared" si="9"/>
        <v>2.6</v>
      </c>
      <c r="N31" s="8">
        <f t="shared" si="14"/>
        <v>95.54166666666667</v>
      </c>
      <c r="O31" s="8">
        <f t="shared" si="10"/>
        <v>184.6153846153846</v>
      </c>
      <c r="P31" s="8">
        <f t="shared" si="15"/>
        <v>8.230769230769198</v>
      </c>
      <c r="Q31" s="8">
        <f t="shared" si="16"/>
        <v>79.00216482447955</v>
      </c>
      <c r="R31" s="29">
        <f t="shared" si="17"/>
        <v>79.4156441750851</v>
      </c>
    </row>
    <row r="32" spans="1:18" ht="12.75">
      <c r="A32" s="57" t="s">
        <v>107</v>
      </c>
      <c r="B32" s="58" t="s">
        <v>108</v>
      </c>
      <c r="C32" t="s">
        <v>22</v>
      </c>
      <c r="D32" s="45" t="s">
        <v>52</v>
      </c>
      <c r="E32">
        <v>1</v>
      </c>
      <c r="F32" s="26">
        <v>100</v>
      </c>
      <c r="G32" s="5">
        <v>41943</v>
      </c>
      <c r="H32" s="26">
        <v>80.75</v>
      </c>
      <c r="I32" s="63">
        <v>1.6787</v>
      </c>
      <c r="J32" s="7">
        <f t="shared" si="11"/>
        <v>1.855898285451547</v>
      </c>
      <c r="K32" s="7">
        <f t="shared" si="12"/>
        <v>0</v>
      </c>
      <c r="L32" s="8">
        <f t="shared" si="13"/>
        <v>0.8075</v>
      </c>
      <c r="M32" s="7">
        <f t="shared" si="9"/>
        <v>1.6787</v>
      </c>
      <c r="N32" s="8">
        <f t="shared" si="14"/>
        <v>25.917894736842115</v>
      </c>
      <c r="O32" s="8">
        <f t="shared" si="10"/>
        <v>48.10269851670935</v>
      </c>
      <c r="P32" s="8">
        <f t="shared" si="15"/>
        <v>35.63549174956812</v>
      </c>
      <c r="Q32" s="8">
        <f t="shared" si="16"/>
        <v>13.221625438009887</v>
      </c>
      <c r="R32" s="29">
        <f t="shared" si="17"/>
        <v>13.487946057073064</v>
      </c>
    </row>
    <row r="33" spans="1:18" ht="12.75">
      <c r="A33" s="57" t="s">
        <v>58</v>
      </c>
      <c r="B33" s="58" t="s">
        <v>109</v>
      </c>
      <c r="C33" s="46" t="s">
        <v>24</v>
      </c>
      <c r="D33" s="45" t="s">
        <v>53</v>
      </c>
      <c r="E33">
        <v>1</v>
      </c>
      <c r="F33" s="26">
        <v>100</v>
      </c>
      <c r="G33" s="5">
        <v>41651</v>
      </c>
      <c r="H33" s="26">
        <v>43.6199</v>
      </c>
      <c r="I33" s="63">
        <v>1</v>
      </c>
      <c r="J33" s="7">
        <f t="shared" si="11"/>
        <v>1.0558982854515468</v>
      </c>
      <c r="K33" s="7">
        <f t="shared" si="12"/>
        <v>0</v>
      </c>
      <c r="L33" s="8">
        <f t="shared" si="13"/>
        <v>0.436199</v>
      </c>
      <c r="M33" s="7">
        <f t="shared" si="9"/>
        <v>1</v>
      </c>
      <c r="N33" s="8">
        <f t="shared" si="14"/>
        <v>131.54569359397888</v>
      </c>
      <c r="O33" s="8">
        <f t="shared" si="10"/>
        <v>43.6199</v>
      </c>
      <c r="P33" s="8">
        <f t="shared" si="15"/>
        <v>-13.7602</v>
      </c>
      <c r="Q33" s="8">
        <f t="shared" si="16"/>
        <v>121.47931709114958</v>
      </c>
      <c r="R33" s="29">
        <f t="shared" si="17"/>
        <v>124.2743443119998</v>
      </c>
    </row>
    <row r="34" spans="1:18" ht="12.75">
      <c r="A34" s="57" t="s">
        <v>110</v>
      </c>
      <c r="B34" s="58" t="s">
        <v>111</v>
      </c>
      <c r="C34" t="s">
        <v>22</v>
      </c>
      <c r="D34" s="45" t="s">
        <v>54</v>
      </c>
      <c r="E34">
        <v>1</v>
      </c>
      <c r="F34" s="26">
        <v>55</v>
      </c>
      <c r="G34" s="5">
        <v>41333</v>
      </c>
      <c r="H34" s="26">
        <v>49.5</v>
      </c>
      <c r="I34" s="63">
        <v>1.24</v>
      </c>
      <c r="J34" s="7">
        <f>(G34-$D$5)/365</f>
        <v>0.1846654087392181</v>
      </c>
      <c r="K34" s="7">
        <f>IF(H34-F34&gt;0,H34-F34,0)</f>
        <v>0</v>
      </c>
      <c r="L34" s="8">
        <f>H34/F34</f>
        <v>0.9</v>
      </c>
      <c r="M34" s="7">
        <f>I34-K34</f>
        <v>1.24</v>
      </c>
      <c r="N34" s="8">
        <f>100*((I34+F34)-H34)/H34</f>
        <v>13.616161616161621</v>
      </c>
      <c r="O34" s="8">
        <f>H34/I34</f>
        <v>39.91935483870968</v>
      </c>
      <c r="P34" s="8">
        <f>((2*L34-1)/(I34/F34))-1</f>
        <v>34.483870967741936</v>
      </c>
      <c r="Q34" s="8">
        <f>100*(((I34+F34)/H34)^(1/J34)-1)</f>
        <v>99.62699249156597</v>
      </c>
      <c r="R34" s="29">
        <f>100*(((F34/(H34-I34))^(1/J34)-1))</f>
        <v>102.97846164358795</v>
      </c>
    </row>
    <row r="35" spans="1:18" ht="12.75">
      <c r="A35" s="57" t="s">
        <v>112</v>
      </c>
      <c r="B35" s="58" t="s">
        <v>113</v>
      </c>
      <c r="C35" t="s">
        <v>22</v>
      </c>
      <c r="D35" s="45" t="s">
        <v>55</v>
      </c>
      <c r="E35">
        <v>1</v>
      </c>
      <c r="F35" s="26">
        <v>0.3</v>
      </c>
      <c r="G35" s="5">
        <v>41547</v>
      </c>
      <c r="H35" s="26">
        <v>9.75</v>
      </c>
      <c r="I35" s="63">
        <v>0.71</v>
      </c>
      <c r="J35" s="7">
        <f t="shared" si="11"/>
        <v>0.7709667786022318</v>
      </c>
      <c r="K35" s="7">
        <f t="shared" si="12"/>
        <v>9.45</v>
      </c>
      <c r="L35" s="8">
        <f t="shared" si="13"/>
        <v>32.5</v>
      </c>
      <c r="M35" s="7">
        <f t="shared" si="9"/>
        <v>-8.739999999999998</v>
      </c>
      <c r="N35" s="8">
        <f t="shared" si="14"/>
        <v>-89.64102564102564</v>
      </c>
      <c r="O35" s="8">
        <f t="shared" si="10"/>
        <v>13.732394366197184</v>
      </c>
      <c r="P35" s="8">
        <f t="shared" si="15"/>
        <v>26.04225352112676</v>
      </c>
      <c r="Q35" s="8">
        <f t="shared" si="16"/>
        <v>-94.7180510538578</v>
      </c>
      <c r="R35" s="29">
        <f t="shared" si="17"/>
        <v>-98.79338641190404</v>
      </c>
    </row>
    <row r="36" spans="1:18" ht="12.75">
      <c r="A36" s="57" t="s">
        <v>114</v>
      </c>
      <c r="B36" s="58" t="s">
        <v>115</v>
      </c>
      <c r="C36" t="s">
        <v>22</v>
      </c>
      <c r="D36" s="45" t="s">
        <v>56</v>
      </c>
      <c r="E36">
        <v>1</v>
      </c>
      <c r="F36" s="26">
        <v>59</v>
      </c>
      <c r="G36" s="5">
        <v>41851</v>
      </c>
      <c r="H36" s="26">
        <v>37</v>
      </c>
      <c r="I36" s="63">
        <v>0.06</v>
      </c>
      <c r="J36" s="7">
        <f t="shared" si="11"/>
        <v>1.6038434909309989</v>
      </c>
      <c r="K36" s="7">
        <f t="shared" si="12"/>
        <v>0</v>
      </c>
      <c r="L36" s="8">
        <f t="shared" si="13"/>
        <v>0.6271186440677966</v>
      </c>
      <c r="M36" s="7">
        <f t="shared" si="9"/>
        <v>0.06</v>
      </c>
      <c r="N36" s="8">
        <f t="shared" si="14"/>
        <v>59.62162162162162</v>
      </c>
      <c r="O36" s="8">
        <f t="shared" si="10"/>
        <v>616.6666666666667</v>
      </c>
      <c r="P36" s="8">
        <f t="shared" si="15"/>
        <v>248.99999999999997</v>
      </c>
      <c r="Q36" s="8">
        <f t="shared" si="16"/>
        <v>33.853009542880486</v>
      </c>
      <c r="R36" s="29">
        <f t="shared" si="17"/>
        <v>33.903636635755994</v>
      </c>
    </row>
    <row r="37" spans="1:255" ht="12.75">
      <c r="A37" s="57" t="s">
        <v>116</v>
      </c>
      <c r="B37" s="58" t="s">
        <v>117</v>
      </c>
      <c r="C37" s="53" t="s">
        <v>22</v>
      </c>
      <c r="D37" s="45" t="s">
        <v>57</v>
      </c>
      <c r="E37" s="25">
        <v>1</v>
      </c>
      <c r="F37" s="64">
        <v>1.5</v>
      </c>
      <c r="G37" s="54">
        <v>41820</v>
      </c>
      <c r="H37" s="64">
        <v>0.63</v>
      </c>
      <c r="I37" s="63">
        <v>0.0001</v>
      </c>
      <c r="J37" s="52">
        <f>(G37-$D$5)/365</f>
        <v>1.5189119840816838</v>
      </c>
      <c r="K37" s="50">
        <f>IF(H37-F37&gt;0,H37-F37,0)</f>
        <v>0</v>
      </c>
      <c r="L37" s="51">
        <f>H37/F37</f>
        <v>0.42</v>
      </c>
      <c r="M37" s="50">
        <f>I37-K37</f>
        <v>0.0001</v>
      </c>
      <c r="N37" s="51">
        <f>100*((I37+F37)-H37)/H37</f>
        <v>138.11111111111111</v>
      </c>
      <c r="O37" s="51">
        <f>H37/I37</f>
        <v>6300</v>
      </c>
      <c r="P37" s="51">
        <f>((2*L37-1)/(I37/F37))-1</f>
        <v>-2401.0000000000005</v>
      </c>
      <c r="Q37" s="51">
        <f>100*(((I37+F37)/H37)^(1/J37)-1)</f>
        <v>77.03491095744563</v>
      </c>
      <c r="R37" s="51">
        <f>100*(((F37/(H37-I37))^(1/J37)-1))</f>
        <v>77.04564335685151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</row>
    <row r="38" spans="1:255" ht="12.75">
      <c r="A38" s="60" t="s">
        <v>118</v>
      </c>
      <c r="B38" s="60" t="s">
        <v>119</v>
      </c>
      <c r="C38" s="53" t="s">
        <v>22</v>
      </c>
      <c r="D38" s="55" t="s">
        <v>59</v>
      </c>
      <c r="E38" s="25">
        <v>1</v>
      </c>
      <c r="F38" s="64">
        <v>70</v>
      </c>
      <c r="G38" s="54">
        <v>42004</v>
      </c>
      <c r="H38" s="64">
        <v>41.25</v>
      </c>
      <c r="I38" s="64">
        <v>0.01</v>
      </c>
      <c r="J38" s="52">
        <f>(G38-$D$5)/365</f>
        <v>2.02302157312278</v>
      </c>
      <c r="K38" s="50">
        <f>IF(H38-F38&gt;0,H38-F38,0)</f>
        <v>0</v>
      </c>
      <c r="L38" s="51">
        <f>H38/F38</f>
        <v>0.5892857142857143</v>
      </c>
      <c r="M38" s="50">
        <f>I38-K38</f>
        <v>0.01</v>
      </c>
      <c r="N38" s="51">
        <f>100*((I38+F38)-H38)/H38</f>
        <v>69.72121212121213</v>
      </c>
      <c r="O38" s="51">
        <f>H38/I38</f>
        <v>4125</v>
      </c>
      <c r="P38" s="51">
        <f>((2*L38-1)/(I38/F38))-1</f>
        <v>1249.0000000000002</v>
      </c>
      <c r="Q38" s="51">
        <f>100*(((I38+F38)/H38)^(1/J38)-1)</f>
        <v>29.885564811998</v>
      </c>
      <c r="R38" s="51">
        <f>100*(((F38/(H38-I38))^(1/J38)-1))</f>
        <v>29.89196009228019</v>
      </c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</row>
    <row r="39" spans="1:18" ht="12.75">
      <c r="A39" s="57"/>
      <c r="B39" s="57"/>
      <c r="C39" s="25"/>
      <c r="D39" s="56"/>
      <c r="E39" s="25"/>
      <c r="F39" s="25"/>
      <c r="G39" s="54"/>
      <c r="H39" s="25" t="s">
        <v>62</v>
      </c>
      <c r="I39" s="25" t="s">
        <v>62</v>
      </c>
      <c r="J39" s="52"/>
      <c r="K39" s="50"/>
      <c r="L39" s="51"/>
      <c r="M39" s="50"/>
      <c r="N39" s="51"/>
      <c r="O39" s="51"/>
      <c r="P39" s="51"/>
      <c r="Q39" s="51"/>
      <c r="R39" s="51"/>
    </row>
    <row r="40" spans="1:255" ht="12.75">
      <c r="A40" s="57"/>
      <c r="B40" s="57"/>
      <c r="C40" s="25"/>
      <c r="D40" s="56"/>
      <c r="E40" s="25"/>
      <c r="F40" s="25"/>
      <c r="G40" s="54"/>
      <c r="H40" s="25"/>
      <c r="I40" s="25"/>
      <c r="J40" s="52"/>
      <c r="K40" s="50"/>
      <c r="L40" s="51"/>
      <c r="M40" s="50"/>
      <c r="N40" s="51"/>
      <c r="O40" s="51"/>
      <c r="P40" s="51"/>
      <c r="Q40" s="51"/>
      <c r="R40" s="51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</row>
    <row r="41" spans="1:18" ht="12.75">
      <c r="A41" s="57"/>
      <c r="B41" s="57"/>
      <c r="C41" s="25"/>
      <c r="G41" s="5"/>
      <c r="J41" s="50"/>
      <c r="K41" s="50"/>
      <c r="L41" s="51"/>
      <c r="M41" s="50"/>
      <c r="N41" s="51"/>
      <c r="O41" s="51"/>
      <c r="P41" s="51"/>
      <c r="Q41" s="51"/>
      <c r="R41" s="51"/>
    </row>
    <row r="42" spans="1:18" ht="12.75">
      <c r="A42" s="57"/>
      <c r="B42" s="57"/>
      <c r="F42" s="26"/>
      <c r="G42" s="20"/>
      <c r="J42" s="50"/>
      <c r="K42" s="50"/>
      <c r="L42" s="51"/>
      <c r="M42" s="50"/>
      <c r="N42" s="51"/>
      <c r="O42" s="51"/>
      <c r="P42" s="51"/>
      <c r="Q42" s="51"/>
      <c r="R42" s="51"/>
    </row>
    <row r="43" spans="1:18" ht="12.75">
      <c r="A43" s="61"/>
      <c r="B43" s="57"/>
      <c r="C43" s="25"/>
      <c r="G43" s="5"/>
      <c r="J43" s="50"/>
      <c r="K43" s="50"/>
      <c r="L43" s="51"/>
      <c r="M43" s="50"/>
      <c r="N43" s="51"/>
      <c r="O43" s="51"/>
      <c r="P43" s="51"/>
      <c r="Q43" s="51"/>
      <c r="R43" s="51"/>
    </row>
    <row r="45" ht="12.75">
      <c r="A45" t="s">
        <v>25</v>
      </c>
    </row>
    <row r="46" spans="1:2" ht="12.75">
      <c r="A46">
        <v>1</v>
      </c>
      <c r="B46" s="46" t="s">
        <v>60</v>
      </c>
    </row>
    <row r="47" spans="1:2" ht="12.75">
      <c r="A47">
        <v>2</v>
      </c>
      <c r="B47" s="46" t="s">
        <v>61</v>
      </c>
    </row>
    <row r="48" spans="1:2" ht="12.75">
      <c r="A48">
        <v>3</v>
      </c>
      <c r="B48" s="35" t="s">
        <v>122</v>
      </c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Invidion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Telford</dc:creator>
  <cp:keywords/>
  <dc:description/>
  <cp:lastModifiedBy>neil</cp:lastModifiedBy>
  <dcterms:created xsi:type="dcterms:W3CDTF">2000-12-16T11:15:44Z</dcterms:created>
  <dcterms:modified xsi:type="dcterms:W3CDTF">2012-12-22T14:23:12Z</dcterms:modified>
  <cp:category/>
  <cp:version/>
  <cp:contentType/>
  <cp:contentStatus/>
</cp:coreProperties>
</file>